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1570" windowHeight="8055"/>
  </bookViews>
  <sheets>
    <sheet name="Sheet1" sheetId="1" r:id="rId1"/>
    <sheet name="Sheet3" sheetId="3" r:id="rId2"/>
  </sheets>
  <definedNames>
    <definedName name="_xlnm._FilterDatabase" localSheetId="0" hidden="1">Sheet1!$A$2:$I$65</definedName>
  </definedNames>
  <calcPr calcId="124519"/>
</workbook>
</file>

<file path=xl/calcChain.xml><?xml version="1.0" encoding="utf-8"?>
<calcChain xmlns="http://schemas.openxmlformats.org/spreadsheetml/2006/main">
  <c r="O21" i="1"/>
  <c r="O20"/>
  <c r="O24"/>
  <c r="O23"/>
  <c r="O22"/>
  <c r="S17" l="1"/>
  <c r="S16"/>
  <c r="S15"/>
  <c r="S14"/>
  <c r="S13"/>
  <c r="S12"/>
  <c r="S11"/>
  <c r="S10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4"/>
  <c r="U3"/>
  <c r="O17"/>
  <c r="O16"/>
  <c r="O15"/>
  <c r="O14"/>
  <c r="O13"/>
  <c r="O12"/>
  <c r="O10" l="1"/>
  <c r="O11"/>
  <c r="D39" l="1"/>
  <c r="B39" s="1"/>
  <c r="C39" s="1"/>
  <c r="H39"/>
  <c r="D40"/>
  <c r="B40" s="1"/>
  <c r="C40" s="1"/>
  <c r="H40"/>
  <c r="D41"/>
  <c r="B41" s="1"/>
  <c r="C41" s="1"/>
  <c r="H41"/>
  <c r="D42"/>
  <c r="B42" s="1"/>
  <c r="C42" s="1"/>
  <c r="H42"/>
  <c r="D43"/>
  <c r="B43" s="1"/>
  <c r="C43" s="1"/>
  <c r="H43"/>
  <c r="D44"/>
  <c r="B44" s="1"/>
  <c r="C44" s="1"/>
  <c r="H44"/>
  <c r="D45"/>
  <c r="B45" s="1"/>
  <c r="C45" s="1"/>
  <c r="H45"/>
  <c r="D46"/>
  <c r="B46" s="1"/>
  <c r="C46" s="1"/>
  <c r="H46"/>
  <c r="D47"/>
  <c r="B47" s="1"/>
  <c r="C47" s="1"/>
  <c r="H47"/>
  <c r="D48"/>
  <c r="B48" s="1"/>
  <c r="C48" s="1"/>
  <c r="H48"/>
  <c r="D24" l="1"/>
  <c r="B24" s="1"/>
  <c r="C24" s="1"/>
  <c r="H24"/>
  <c r="D25"/>
  <c r="B25" s="1"/>
  <c r="C25" s="1"/>
  <c r="H25"/>
  <c r="D26"/>
  <c r="B26" s="1"/>
  <c r="C26" s="1"/>
  <c r="H26"/>
  <c r="D27"/>
  <c r="B27" s="1"/>
  <c r="C27" s="1"/>
  <c r="H27"/>
  <c r="D28"/>
  <c r="B28" s="1"/>
  <c r="C28" s="1"/>
  <c r="H28"/>
  <c r="D29"/>
  <c r="B29" s="1"/>
  <c r="C29" s="1"/>
  <c r="H29"/>
  <c r="D30"/>
  <c r="B30" s="1"/>
  <c r="C30" s="1"/>
  <c r="H30"/>
  <c r="D31"/>
  <c r="B31" s="1"/>
  <c r="C31" s="1"/>
  <c r="H31"/>
  <c r="D32"/>
  <c r="B32" s="1"/>
  <c r="C32" s="1"/>
  <c r="H32"/>
  <c r="D33"/>
  <c r="B33" s="1"/>
  <c r="C33" s="1"/>
  <c r="H33"/>
  <c r="D34"/>
  <c r="B34" s="1"/>
  <c r="C34" s="1"/>
  <c r="H34"/>
  <c r="D35"/>
  <c r="B35" s="1"/>
  <c r="C35" s="1"/>
  <c r="H35"/>
  <c r="D36"/>
  <c r="B36" s="1"/>
  <c r="C36" s="1"/>
  <c r="H36"/>
  <c r="D37"/>
  <c r="B37" s="1"/>
  <c r="C37" s="1"/>
  <c r="H37"/>
  <c r="D38"/>
  <c r="B38" s="1"/>
  <c r="C38" s="1"/>
  <c r="H38"/>
  <c r="O6" l="1"/>
  <c r="O5"/>
  <c r="O4"/>
  <c r="O3"/>
  <c r="D23" l="1"/>
  <c r="B23" s="1"/>
  <c r="C23" s="1"/>
  <c r="H23"/>
  <c r="D21" l="1"/>
  <c r="B21" s="1"/>
  <c r="C21" s="1"/>
  <c r="H21"/>
  <c r="D22"/>
  <c r="B22" s="1"/>
  <c r="C22" s="1"/>
  <c r="H22"/>
  <c r="H6" l="1"/>
  <c r="H9" l="1"/>
  <c r="H10"/>
  <c r="H11"/>
  <c r="H12"/>
  <c r="H13"/>
  <c r="H14"/>
  <c r="H15"/>
  <c r="H16"/>
  <c r="H17"/>
  <c r="H18"/>
  <c r="H19"/>
  <c r="H20"/>
  <c r="H5"/>
  <c r="H7"/>
  <c r="H8"/>
  <c r="H4"/>
  <c r="D11" l="1"/>
  <c r="B11" s="1"/>
  <c r="C11" s="1"/>
  <c r="D12"/>
  <c r="B12" s="1"/>
  <c r="C12" s="1"/>
  <c r="D13"/>
  <c r="B13" s="1"/>
  <c r="C13" s="1"/>
  <c r="D14"/>
  <c r="B14" s="1"/>
  <c r="C14" s="1"/>
  <c r="D15"/>
  <c r="B15" s="1"/>
  <c r="C15" s="1"/>
  <c r="D16"/>
  <c r="B16" s="1"/>
  <c r="C16" s="1"/>
  <c r="D17"/>
  <c r="B17" s="1"/>
  <c r="C17" s="1"/>
  <c r="D18"/>
  <c r="B18" s="1"/>
  <c r="C18" s="1"/>
  <c r="D19"/>
  <c r="B19" s="1"/>
  <c r="C19" s="1"/>
  <c r="D20"/>
  <c r="B20" s="1"/>
  <c r="C20" s="1"/>
  <c r="D3"/>
  <c r="B3" s="1"/>
  <c r="C3" s="1"/>
  <c r="D4"/>
  <c r="B4" s="1"/>
  <c r="C4" s="1"/>
  <c r="D5"/>
  <c r="B5" s="1"/>
  <c r="C5" s="1"/>
  <c r="D6"/>
  <c r="B6" s="1"/>
  <c r="C6" s="1"/>
  <c r="D7"/>
  <c r="B7" s="1"/>
  <c r="C7" s="1"/>
  <c r="D8"/>
  <c r="B8" s="1"/>
  <c r="C8" s="1"/>
  <c r="D9"/>
  <c r="B9" s="1"/>
  <c r="C9" s="1"/>
  <c r="D10"/>
  <c r="B10" s="1"/>
  <c r="C10" s="1"/>
  <c r="O7" l="1"/>
</calcChain>
</file>

<file path=xl/sharedStrings.xml><?xml version="1.0" encoding="utf-8"?>
<sst xmlns="http://schemas.openxmlformats.org/spreadsheetml/2006/main" count="191" uniqueCount="37">
  <si>
    <t>SHOT</t>
  </si>
  <si>
    <t>SEC</t>
  </si>
  <si>
    <t>FRAMES</t>
  </si>
  <si>
    <t>Artist</t>
  </si>
  <si>
    <t xml:space="preserve">Animation </t>
  </si>
  <si>
    <t>jd</t>
  </si>
  <si>
    <t>DONE</t>
  </si>
  <si>
    <t>Detail</t>
  </si>
  <si>
    <t>YTS</t>
  </si>
  <si>
    <t>WIP</t>
  </si>
  <si>
    <t>HOLD</t>
  </si>
  <si>
    <t>TOTAL -</t>
  </si>
  <si>
    <t>Vivek</t>
  </si>
  <si>
    <t>Ankit</t>
  </si>
  <si>
    <t>Status</t>
  </si>
  <si>
    <t>Yogesh</t>
  </si>
  <si>
    <t>293_Aux marches_hq</t>
  </si>
  <si>
    <t>Grades</t>
  </si>
  <si>
    <t>A</t>
  </si>
  <si>
    <t>B</t>
  </si>
  <si>
    <t>C</t>
  </si>
  <si>
    <t>Sec.</t>
  </si>
  <si>
    <t>Name</t>
  </si>
  <si>
    <t>No.</t>
  </si>
  <si>
    <t>D</t>
  </si>
  <si>
    <t>Got</t>
  </si>
  <si>
    <t>E</t>
  </si>
  <si>
    <t>RE</t>
  </si>
  <si>
    <t>RT</t>
  </si>
  <si>
    <t>Joseph</t>
  </si>
  <si>
    <t>Mr. X</t>
  </si>
  <si>
    <t>Prashant</t>
  </si>
  <si>
    <t>Sunil</t>
  </si>
  <si>
    <t>Bonus</t>
  </si>
  <si>
    <t>Total</t>
  </si>
  <si>
    <t>Cycle</t>
  </si>
  <si>
    <t>Note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</si>
</sst>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36"/>
      <color theme="1"/>
      <name val="Comic Sans MS"/>
      <family val="4"/>
    </font>
    <font>
      <b/>
      <sz val="14"/>
      <name val="Comic Sans MS"/>
      <family val="4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dobe Garamond Pro"/>
      <family val="1"/>
    </font>
    <font>
      <b/>
      <sz val="11"/>
      <color theme="1"/>
      <name val="Comic Sans MS"/>
      <family val="4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color theme="1"/>
      <name val="Adobe Garamond Pro"/>
      <family val="1"/>
    </font>
  </fonts>
  <fills count="2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CBA9E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 style="thin">
        <color theme="1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1">
    <xf numFmtId="0" fontId="0" fillId="0" borderId="0" xfId="0"/>
    <xf numFmtId="0" fontId="4" fillId="4" borderId="4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8" fillId="10" borderId="3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49" fontId="6" fillId="7" borderId="3" xfId="0" applyNumberFormat="1" applyFont="1" applyFill="1" applyBorder="1" applyAlignment="1">
      <alignment horizontal="center" vertical="center"/>
    </xf>
    <xf numFmtId="0" fontId="9" fillId="9" borderId="8" xfId="0" applyNumberFormat="1" applyFont="1" applyFill="1" applyBorder="1" applyAlignment="1">
      <alignment horizontal="center"/>
    </xf>
    <xf numFmtId="0" fontId="2" fillId="12" borderId="3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8" fillId="14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/>
    </xf>
    <xf numFmtId="0" fontId="8" fillId="1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9" fillId="9" borderId="9" xfId="0" applyNumberFormat="1" applyFont="1" applyFill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7" borderId="10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8" borderId="3" xfId="0" applyFont="1" applyFill="1" applyBorder="1" applyAlignment="1">
      <alignment horizontal="center"/>
    </xf>
    <xf numFmtId="0" fontId="9" fillId="0" borderId="10" xfId="0" applyNumberFormat="1" applyFont="1" applyFill="1" applyBorder="1" applyAlignment="1">
      <alignment horizontal="center"/>
    </xf>
    <xf numFmtId="0" fontId="9" fillId="7" borderId="8" xfId="0" applyNumberFormat="1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1" fillId="17" borderId="3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5" borderId="3" xfId="0" applyFont="1" applyFill="1" applyBorder="1" applyAlignment="1">
      <alignment horizontal="center" vertical="center"/>
    </xf>
    <xf numFmtId="0" fontId="2" fillId="1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vertical="center"/>
    </xf>
    <xf numFmtId="0" fontId="2" fillId="8" borderId="3" xfId="0" applyFont="1" applyFill="1" applyBorder="1" applyAlignment="1">
      <alignment horizontal="left" vertical="center"/>
    </xf>
    <xf numFmtId="0" fontId="6" fillId="19" borderId="3" xfId="0" applyFont="1" applyFill="1" applyBorder="1" applyAlignment="1">
      <alignment horizontal="center" vertical="center"/>
    </xf>
    <xf numFmtId="9" fontId="0" fillId="0" borderId="0" xfId="0" applyNumberFormat="1"/>
    <xf numFmtId="0" fontId="2" fillId="8" borderId="3" xfId="0" applyFont="1" applyFill="1" applyBorder="1" applyAlignment="1">
      <alignment horizontal="center" vertical="center"/>
    </xf>
    <xf numFmtId="0" fontId="7" fillId="8" borderId="3" xfId="0" applyFont="1" applyFill="1" applyBorder="1" applyAlignment="1">
      <alignment horizontal="center" vertical="center"/>
    </xf>
    <xf numFmtId="0" fontId="9" fillId="9" borderId="1" xfId="0" applyNumberFormat="1" applyFont="1" applyFill="1" applyBorder="1" applyAlignment="1">
      <alignment horizontal="center"/>
    </xf>
    <xf numFmtId="0" fontId="9" fillId="0" borderId="11" xfId="0" applyNumberFormat="1" applyFont="1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/>
    </xf>
    <xf numFmtId="0" fontId="9" fillId="7" borderId="1" xfId="0" applyNumberFormat="1" applyFont="1" applyFill="1" applyBorder="1" applyAlignment="1">
      <alignment horizontal="center"/>
    </xf>
    <xf numFmtId="0" fontId="9" fillId="9" borderId="3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9" fillId="7" borderId="3" xfId="0" applyNumberFormat="1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vertical="center"/>
    </xf>
    <xf numFmtId="0" fontId="4" fillId="4" borderId="3" xfId="0" applyFont="1" applyFill="1" applyBorder="1" applyAlignment="1">
      <alignment horizontal="center"/>
    </xf>
    <xf numFmtId="0" fontId="10" fillId="11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colors>
    <mruColors>
      <color rgb="FFFFDA6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6"/>
  <sheetViews>
    <sheetView tabSelected="1" workbookViewId="0">
      <selection activeCell="H2" sqref="H2:I2"/>
    </sheetView>
  </sheetViews>
  <sheetFormatPr defaultRowHeight="15"/>
  <cols>
    <col min="1" max="1" width="5.7109375" customWidth="1"/>
    <col min="2" max="2" width="5.28515625" customWidth="1"/>
    <col min="3" max="3" width="7.42578125" customWidth="1"/>
    <col min="4" max="4" width="7.7109375" customWidth="1"/>
    <col min="5" max="5" width="5.28515625" customWidth="1"/>
    <col min="6" max="6" width="10.85546875" style="22" customWidth="1"/>
    <col min="7" max="7" width="12.7109375" customWidth="1"/>
    <col min="8" max="8" width="5.42578125" customWidth="1"/>
    <col min="9" max="9" width="6.28515625" customWidth="1"/>
    <col min="10" max="10" width="9.28515625" customWidth="1"/>
    <col min="11" max="11" width="8" customWidth="1"/>
    <col min="12" max="12" width="7.85546875" customWidth="1"/>
    <col min="13" max="13" width="3.42578125" customWidth="1"/>
    <col min="14" max="14" width="10.28515625" customWidth="1"/>
    <col min="15" max="15" width="5" customWidth="1"/>
    <col min="16" max="16" width="6.5703125" customWidth="1"/>
    <col min="17" max="17" width="7.5703125" customWidth="1"/>
    <col min="18" max="18" width="7.140625" customWidth="1"/>
    <col min="19" max="19" width="7.42578125" customWidth="1"/>
    <col min="21" max="21" width="10.28515625" hidden="1" customWidth="1"/>
    <col min="22" max="22" width="4.5703125" hidden="1" customWidth="1"/>
    <col min="23" max="23" width="6" hidden="1" customWidth="1"/>
    <col min="24" max="24" width="3.42578125" hidden="1" customWidth="1"/>
    <col min="25" max="25" width="5" hidden="1" customWidth="1"/>
  </cols>
  <sheetData>
    <row r="1" spans="1:25" ht="54.7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25" ht="28.5">
      <c r="A2" s="1" t="s">
        <v>0</v>
      </c>
      <c r="B2" s="2" t="s">
        <v>1</v>
      </c>
      <c r="C2" s="2" t="s">
        <v>25</v>
      </c>
      <c r="D2" s="3" t="s">
        <v>2</v>
      </c>
      <c r="E2" s="26" t="s">
        <v>17</v>
      </c>
      <c r="F2" s="21" t="s">
        <v>3</v>
      </c>
      <c r="G2" s="4" t="s">
        <v>4</v>
      </c>
      <c r="H2" s="47" t="s">
        <v>7</v>
      </c>
      <c r="I2" s="47"/>
      <c r="J2" s="4" t="s">
        <v>33</v>
      </c>
      <c r="K2" s="4" t="s">
        <v>35</v>
      </c>
      <c r="L2" s="4" t="s">
        <v>36</v>
      </c>
      <c r="N2" s="48" t="s">
        <v>14</v>
      </c>
      <c r="O2" s="48"/>
    </row>
    <row r="3" spans="1:25" ht="23.25">
      <c r="A3" s="5">
        <v>1</v>
      </c>
      <c r="B3" s="7">
        <f t="shared" ref="B3:B20" si="0">SUM(D3/24)</f>
        <v>3</v>
      </c>
      <c r="C3" s="34">
        <f t="shared" ref="C3:C48" si="1">IFERROR(B3*U3,"")</f>
        <v>0.75</v>
      </c>
      <c r="D3" s="8">
        <f t="shared" ref="D3:D8" si="2">I3-I2</f>
        <v>72</v>
      </c>
      <c r="E3" s="9" t="s">
        <v>26</v>
      </c>
      <c r="F3" s="23" t="s">
        <v>13</v>
      </c>
      <c r="G3" s="10" t="s">
        <v>8</v>
      </c>
      <c r="H3" s="16">
        <v>1</v>
      </c>
      <c r="I3" s="38">
        <v>72</v>
      </c>
      <c r="J3" s="38"/>
      <c r="K3" s="38">
        <v>3</v>
      </c>
      <c r="L3" s="42"/>
      <c r="N3" s="10" t="s">
        <v>8</v>
      </c>
      <c r="O3" s="14">
        <f>COUNTIF(G3:G66,"yts")</f>
        <v>46</v>
      </c>
      <c r="U3">
        <f>LOOKUP(E3,V3:V9,W3:W9)</f>
        <v>0.25</v>
      </c>
      <c r="V3" s="28" t="s">
        <v>18</v>
      </c>
      <c r="W3" s="35">
        <v>1.25</v>
      </c>
      <c r="X3" s="27">
        <v>1</v>
      </c>
      <c r="Y3" s="27">
        <v>1</v>
      </c>
    </row>
    <row r="4" spans="1:25" ht="23.25">
      <c r="A4" s="5">
        <v>2</v>
      </c>
      <c r="B4" s="7">
        <f t="shared" si="0"/>
        <v>1.7083333333333333</v>
      </c>
      <c r="C4" s="34">
        <f t="shared" si="1"/>
        <v>1.28125</v>
      </c>
      <c r="D4" s="20">
        <f t="shared" si="2"/>
        <v>41</v>
      </c>
      <c r="E4" s="19" t="s">
        <v>20</v>
      </c>
      <c r="F4" s="23" t="s">
        <v>13</v>
      </c>
      <c r="G4" s="10" t="s">
        <v>8</v>
      </c>
      <c r="H4" s="17">
        <f>SUM(I3+1)</f>
        <v>73</v>
      </c>
      <c r="I4" s="39">
        <v>113</v>
      </c>
      <c r="J4" s="38"/>
      <c r="K4" s="40"/>
      <c r="L4" s="43"/>
      <c r="N4" s="11" t="s">
        <v>9</v>
      </c>
      <c r="O4" s="14">
        <f>COUNTIF(G3:G66,"WIP")</f>
        <v>0</v>
      </c>
      <c r="U4">
        <f>LOOKUP(E4,V3:V9,W3:W9)</f>
        <v>0.75</v>
      </c>
      <c r="V4" s="29" t="s">
        <v>19</v>
      </c>
      <c r="W4" s="35">
        <v>1</v>
      </c>
      <c r="X4" s="27">
        <v>2</v>
      </c>
      <c r="Y4" s="27">
        <v>2</v>
      </c>
    </row>
    <row r="5" spans="1:25" ht="23.25">
      <c r="A5" s="5">
        <v>3</v>
      </c>
      <c r="B5" s="7">
        <f t="shared" si="0"/>
        <v>2.4583333333333335</v>
      </c>
      <c r="C5" s="34">
        <f t="shared" si="1"/>
        <v>0.61458333333333337</v>
      </c>
      <c r="D5" s="8">
        <f t="shared" si="2"/>
        <v>59</v>
      </c>
      <c r="E5" s="9" t="s">
        <v>26</v>
      </c>
      <c r="F5" s="23" t="s">
        <v>13</v>
      </c>
      <c r="G5" s="10" t="s">
        <v>8</v>
      </c>
      <c r="H5" s="18">
        <f t="shared" ref="H5:H20" si="3">SUM(I4+1)</f>
        <v>114</v>
      </c>
      <c r="I5" s="38">
        <v>172</v>
      </c>
      <c r="J5" s="38"/>
      <c r="K5" s="38"/>
      <c r="L5" s="42"/>
      <c r="N5" s="12" t="s">
        <v>10</v>
      </c>
      <c r="O5" s="14">
        <f>COUNTIF(G3:G66,"Hold")</f>
        <v>0</v>
      </c>
      <c r="U5">
        <f>LOOKUP(E5,V3:V9,W3:W9)</f>
        <v>0.25</v>
      </c>
      <c r="V5" s="30" t="s">
        <v>20</v>
      </c>
      <c r="W5" s="35">
        <v>0.75</v>
      </c>
      <c r="X5" s="27">
        <v>3</v>
      </c>
      <c r="Y5" s="27">
        <v>3</v>
      </c>
    </row>
    <row r="6" spans="1:25" ht="23.25">
      <c r="A6" s="5">
        <v>4</v>
      </c>
      <c r="B6" s="7">
        <f t="shared" si="0"/>
        <v>4.5</v>
      </c>
      <c r="C6" s="34">
        <f t="shared" si="1"/>
        <v>2.25</v>
      </c>
      <c r="D6" s="20">
        <f t="shared" si="2"/>
        <v>108</v>
      </c>
      <c r="E6" s="19" t="s">
        <v>24</v>
      </c>
      <c r="F6" s="23" t="s">
        <v>13</v>
      </c>
      <c r="G6" s="10" t="s">
        <v>8</v>
      </c>
      <c r="H6" s="17">
        <f t="shared" si="3"/>
        <v>173</v>
      </c>
      <c r="I6" s="40">
        <v>280</v>
      </c>
      <c r="J6" s="38"/>
      <c r="K6" s="40"/>
      <c r="L6" s="43"/>
      <c r="N6" s="6" t="s">
        <v>6</v>
      </c>
      <c r="O6" s="14">
        <f>COUNTIF(G3:G66,"DONE")</f>
        <v>0</v>
      </c>
      <c r="U6">
        <f>LOOKUP(E6,V3:V9,W3:W9)</f>
        <v>0.5</v>
      </c>
      <c r="V6" s="31" t="s">
        <v>24</v>
      </c>
      <c r="W6" s="35">
        <v>0.5</v>
      </c>
      <c r="X6" s="27">
        <v>4</v>
      </c>
      <c r="Y6" s="27">
        <v>4</v>
      </c>
    </row>
    <row r="7" spans="1:25" ht="23.25">
      <c r="A7" s="5">
        <v>5</v>
      </c>
      <c r="B7" s="7">
        <f t="shared" si="0"/>
        <v>5.291666666666667</v>
      </c>
      <c r="C7" s="34">
        <f t="shared" si="1"/>
        <v>3.96875</v>
      </c>
      <c r="D7" s="8">
        <f t="shared" si="2"/>
        <v>127</v>
      </c>
      <c r="E7" s="9" t="s">
        <v>20</v>
      </c>
      <c r="F7" s="23" t="s">
        <v>13</v>
      </c>
      <c r="G7" s="10" t="s">
        <v>8</v>
      </c>
      <c r="H7" s="18">
        <f t="shared" si="3"/>
        <v>281</v>
      </c>
      <c r="I7" s="38">
        <v>407</v>
      </c>
      <c r="J7" s="38"/>
      <c r="K7" s="38"/>
      <c r="L7" s="42"/>
      <c r="N7" s="13" t="s">
        <v>11</v>
      </c>
      <c r="O7" s="15">
        <f>SUM(O2:O6)</f>
        <v>46</v>
      </c>
      <c r="U7">
        <f>LOOKUP(E7,V3:V9,W3:W9)</f>
        <v>0.75</v>
      </c>
      <c r="V7" s="31" t="s">
        <v>26</v>
      </c>
      <c r="W7" s="35">
        <v>0.25</v>
      </c>
      <c r="X7" s="27">
        <v>5</v>
      </c>
      <c r="Y7" s="27">
        <v>5</v>
      </c>
    </row>
    <row r="8" spans="1:25" ht="23.25">
      <c r="A8" s="5">
        <v>6</v>
      </c>
      <c r="B8" s="7">
        <f t="shared" si="0"/>
        <v>1</v>
      </c>
      <c r="C8" s="34">
        <f t="shared" si="1"/>
        <v>0.5</v>
      </c>
      <c r="D8" s="20">
        <f t="shared" si="2"/>
        <v>24</v>
      </c>
      <c r="E8" s="19" t="s">
        <v>24</v>
      </c>
      <c r="F8" s="23" t="s">
        <v>13</v>
      </c>
      <c r="G8" s="10" t="s">
        <v>8</v>
      </c>
      <c r="H8" s="17">
        <f t="shared" si="3"/>
        <v>408</v>
      </c>
      <c r="I8" s="40">
        <v>431</v>
      </c>
      <c r="J8" s="38"/>
      <c r="K8" s="40"/>
      <c r="L8" s="43"/>
      <c r="U8">
        <f>LOOKUP(E8,V3:V9,W3:W9)</f>
        <v>0.5</v>
      </c>
      <c r="V8" s="31" t="s">
        <v>27</v>
      </c>
      <c r="W8" s="35">
        <v>0.25</v>
      </c>
      <c r="X8" s="27">
        <v>6</v>
      </c>
      <c r="Y8" s="27">
        <v>0</v>
      </c>
    </row>
    <row r="9" spans="1:25" ht="23.25">
      <c r="A9" s="5">
        <v>7</v>
      </c>
      <c r="B9" s="7">
        <f t="shared" si="0"/>
        <v>1.8333333333333333</v>
      </c>
      <c r="C9" s="34">
        <f t="shared" si="1"/>
        <v>1.8333333333333333</v>
      </c>
      <c r="D9" s="8">
        <f t="shared" ref="D9:D20" si="4">I9-I8</f>
        <v>44</v>
      </c>
      <c r="E9" s="9" t="s">
        <v>19</v>
      </c>
      <c r="F9" s="23" t="s">
        <v>13</v>
      </c>
      <c r="G9" s="10" t="s">
        <v>8</v>
      </c>
      <c r="H9" s="18">
        <f t="shared" si="3"/>
        <v>432</v>
      </c>
      <c r="I9" s="38">
        <v>475</v>
      </c>
      <c r="J9" s="38"/>
      <c r="K9" s="38"/>
      <c r="L9" s="42"/>
      <c r="N9" s="32" t="s">
        <v>22</v>
      </c>
      <c r="O9" s="36" t="s">
        <v>23</v>
      </c>
      <c r="P9" s="37" t="s">
        <v>21</v>
      </c>
      <c r="Q9" s="37" t="s">
        <v>33</v>
      </c>
      <c r="R9" s="37" t="s">
        <v>35</v>
      </c>
      <c r="S9" s="46" t="s">
        <v>34</v>
      </c>
      <c r="U9">
        <f>LOOKUP(E9,V3:V9,W3:W9)</f>
        <v>1</v>
      </c>
      <c r="V9" s="31" t="s">
        <v>28</v>
      </c>
      <c r="W9" s="35">
        <v>0.5</v>
      </c>
      <c r="X9" s="27">
        <v>7</v>
      </c>
      <c r="Y9" s="27">
        <v>-1</v>
      </c>
    </row>
    <row r="10" spans="1:25" ht="23.25">
      <c r="A10" s="5">
        <v>8</v>
      </c>
      <c r="B10" s="7">
        <f t="shared" si="0"/>
        <v>1.3333333333333333</v>
      </c>
      <c r="C10" s="34">
        <f t="shared" si="1"/>
        <v>1.3333333333333333</v>
      </c>
      <c r="D10" s="20">
        <f t="shared" si="4"/>
        <v>32</v>
      </c>
      <c r="E10" s="19" t="s">
        <v>19</v>
      </c>
      <c r="F10" s="23" t="s">
        <v>13</v>
      </c>
      <c r="G10" s="10" t="s">
        <v>8</v>
      </c>
      <c r="H10" s="17">
        <f t="shared" si="3"/>
        <v>476</v>
      </c>
      <c r="I10" s="40">
        <v>507</v>
      </c>
      <c r="J10" s="38"/>
      <c r="K10" s="40"/>
      <c r="L10" s="43"/>
      <c r="N10" s="32" t="s">
        <v>13</v>
      </c>
      <c r="O10" s="33">
        <f>COUNTIF(F3:F66,"Ankit")</f>
        <v>15</v>
      </c>
      <c r="P10" s="37">
        <v>22.36</v>
      </c>
      <c r="Q10" s="37"/>
      <c r="R10" s="37">
        <v>3</v>
      </c>
      <c r="S10" s="45">
        <f t="shared" ref="S10:S17" si="5">SUM(P10:R10)</f>
        <v>25.36</v>
      </c>
      <c r="U10">
        <f>LOOKUP(E10,V3:V9,W3:W9)</f>
        <v>1</v>
      </c>
      <c r="X10" s="27">
        <v>8</v>
      </c>
      <c r="Y10" s="27">
        <v>-2</v>
      </c>
    </row>
    <row r="11" spans="1:25" ht="23.25">
      <c r="A11" s="5">
        <v>9</v>
      </c>
      <c r="B11" s="7">
        <f t="shared" si="0"/>
        <v>1.8333333333333333</v>
      </c>
      <c r="C11" s="34">
        <f t="shared" si="1"/>
        <v>0.45833333333333331</v>
      </c>
      <c r="D11" s="8">
        <f t="shared" si="4"/>
        <v>44</v>
      </c>
      <c r="E11" s="9" t="s">
        <v>27</v>
      </c>
      <c r="F11" s="23" t="s">
        <v>13</v>
      </c>
      <c r="G11" s="10" t="s">
        <v>8</v>
      </c>
      <c r="H11" s="18">
        <f t="shared" si="3"/>
        <v>508</v>
      </c>
      <c r="I11" s="38">
        <v>551</v>
      </c>
      <c r="J11" s="38"/>
      <c r="K11" s="38"/>
      <c r="L11" s="42"/>
      <c r="N11" s="32" t="s">
        <v>5</v>
      </c>
      <c r="O11" s="33">
        <f>COUNTIF(F3:F66,"jd")</f>
        <v>15</v>
      </c>
      <c r="P11" s="37">
        <v>25.58</v>
      </c>
      <c r="Q11" s="37"/>
      <c r="R11" s="37"/>
      <c r="S11" s="45">
        <f t="shared" si="5"/>
        <v>25.58</v>
      </c>
      <c r="U11">
        <f>LOOKUP(E11,V3:V9,W3:W9)</f>
        <v>0.25</v>
      </c>
      <c r="X11" s="27">
        <v>9</v>
      </c>
      <c r="Y11" s="27">
        <v>-3</v>
      </c>
    </row>
    <row r="12" spans="1:25" ht="23.25">
      <c r="A12" s="5">
        <v>10</v>
      </c>
      <c r="B12" s="7">
        <f t="shared" si="0"/>
        <v>3.0833333333333335</v>
      </c>
      <c r="C12" s="34">
        <f t="shared" si="1"/>
        <v>2.3125</v>
      </c>
      <c r="D12" s="20">
        <f t="shared" si="4"/>
        <v>74</v>
      </c>
      <c r="E12" s="19" t="s">
        <v>20</v>
      </c>
      <c r="F12" s="23" t="s">
        <v>5</v>
      </c>
      <c r="G12" s="10" t="s">
        <v>8</v>
      </c>
      <c r="H12" s="17">
        <f t="shared" si="3"/>
        <v>552</v>
      </c>
      <c r="I12" s="40">
        <v>625</v>
      </c>
      <c r="J12" s="38"/>
      <c r="K12" s="40"/>
      <c r="L12" s="43"/>
      <c r="N12" s="32" t="s">
        <v>29</v>
      </c>
      <c r="O12" s="33">
        <f>COUNTIF(F3:F66,"Joseph")</f>
        <v>3</v>
      </c>
      <c r="P12" s="37">
        <v>15</v>
      </c>
      <c r="Q12" s="37"/>
      <c r="R12" s="37">
        <v>10</v>
      </c>
      <c r="S12" s="45">
        <f t="shared" si="5"/>
        <v>25</v>
      </c>
      <c r="U12">
        <f>LOOKUP(E12,V3:V9,W3:W9)</f>
        <v>0.75</v>
      </c>
      <c r="X12" s="27">
        <v>10</v>
      </c>
      <c r="Y12" s="27">
        <v>-4</v>
      </c>
    </row>
    <row r="13" spans="1:25" ht="23.25">
      <c r="A13" s="5">
        <v>11</v>
      </c>
      <c r="B13" s="7">
        <f t="shared" si="0"/>
        <v>0.875</v>
      </c>
      <c r="C13" s="34">
        <f t="shared" si="1"/>
        <v>0.4375</v>
      </c>
      <c r="D13" s="8">
        <f t="shared" si="4"/>
        <v>21</v>
      </c>
      <c r="E13" s="9" t="s">
        <v>24</v>
      </c>
      <c r="F13" s="23" t="s">
        <v>5</v>
      </c>
      <c r="G13" s="10" t="s">
        <v>8</v>
      </c>
      <c r="H13" s="18">
        <f t="shared" si="3"/>
        <v>626</v>
      </c>
      <c r="I13" s="38">
        <v>646</v>
      </c>
      <c r="J13" s="38"/>
      <c r="K13" s="38"/>
      <c r="L13" s="42"/>
      <c r="N13" s="32" t="s">
        <v>30</v>
      </c>
      <c r="O13" s="33">
        <f>COUNTIF(F3:F66,"Mr. X")</f>
        <v>0</v>
      </c>
      <c r="P13" s="37"/>
      <c r="Q13" s="37"/>
      <c r="R13" s="37"/>
      <c r="S13" s="45">
        <f t="shared" si="5"/>
        <v>0</v>
      </c>
      <c r="U13">
        <f>LOOKUP(E13,V3:V9,W3:W9)</f>
        <v>0.5</v>
      </c>
      <c r="Y13" s="27">
        <v>-5</v>
      </c>
    </row>
    <row r="14" spans="1:25" ht="23.25">
      <c r="A14" s="5">
        <v>12</v>
      </c>
      <c r="B14" s="7">
        <f t="shared" si="0"/>
        <v>1.5</v>
      </c>
      <c r="C14" s="34">
        <f t="shared" si="1"/>
        <v>1.5</v>
      </c>
      <c r="D14" s="20">
        <f t="shared" si="4"/>
        <v>36</v>
      </c>
      <c r="E14" s="19" t="s">
        <v>19</v>
      </c>
      <c r="F14" s="23" t="s">
        <v>5</v>
      </c>
      <c r="G14" s="10" t="s">
        <v>8</v>
      </c>
      <c r="H14" s="17">
        <f t="shared" si="3"/>
        <v>647</v>
      </c>
      <c r="I14" s="40">
        <v>682</v>
      </c>
      <c r="J14" s="38"/>
      <c r="K14" s="40"/>
      <c r="L14" s="43"/>
      <c r="N14" s="32" t="s">
        <v>31</v>
      </c>
      <c r="O14" s="33">
        <f>COUNTIF(F3:F66,"Prashant")</f>
        <v>0</v>
      </c>
      <c r="P14" s="37"/>
      <c r="Q14" s="37"/>
      <c r="R14" s="37"/>
      <c r="S14" s="45">
        <f t="shared" si="5"/>
        <v>0</v>
      </c>
      <c r="U14">
        <f>LOOKUP(E14,V3:V9,W3:W9)</f>
        <v>1</v>
      </c>
    </row>
    <row r="15" spans="1:25" ht="23.25">
      <c r="A15" s="5">
        <v>13</v>
      </c>
      <c r="B15" s="7">
        <f t="shared" si="0"/>
        <v>2.5416666666666665</v>
      </c>
      <c r="C15" s="34">
        <f t="shared" si="1"/>
        <v>3.177083333333333</v>
      </c>
      <c r="D15" s="8">
        <f t="shared" si="4"/>
        <v>61</v>
      </c>
      <c r="E15" s="9" t="s">
        <v>18</v>
      </c>
      <c r="F15" s="23" t="s">
        <v>13</v>
      </c>
      <c r="G15" s="10" t="s">
        <v>8</v>
      </c>
      <c r="H15" s="18">
        <f t="shared" si="3"/>
        <v>683</v>
      </c>
      <c r="I15" s="38">
        <v>743</v>
      </c>
      <c r="J15" s="38"/>
      <c r="K15" s="38"/>
      <c r="L15" s="42"/>
      <c r="N15" s="32" t="s">
        <v>32</v>
      </c>
      <c r="O15" s="33">
        <f>COUNTIF(F3:F66,"Sunil")</f>
        <v>0</v>
      </c>
      <c r="P15" s="37"/>
      <c r="Q15" s="37"/>
      <c r="R15" s="37"/>
      <c r="S15" s="45">
        <f t="shared" si="5"/>
        <v>0</v>
      </c>
      <c r="U15">
        <f>LOOKUP(E15,V3:V9,W3:W9)</f>
        <v>1.25</v>
      </c>
    </row>
    <row r="16" spans="1:25" ht="23.25">
      <c r="A16" s="5">
        <v>14</v>
      </c>
      <c r="B16" s="7">
        <f t="shared" si="0"/>
        <v>1.0416666666666667</v>
      </c>
      <c r="C16" s="34">
        <f t="shared" si="1"/>
        <v>0.52083333333333337</v>
      </c>
      <c r="D16" s="20">
        <f t="shared" si="4"/>
        <v>25</v>
      </c>
      <c r="E16" s="19" t="s">
        <v>24</v>
      </c>
      <c r="F16" s="23" t="s">
        <v>5</v>
      </c>
      <c r="G16" s="10" t="s">
        <v>8</v>
      </c>
      <c r="H16" s="17">
        <f t="shared" si="3"/>
        <v>744</v>
      </c>
      <c r="I16" s="40">
        <v>768</v>
      </c>
      <c r="J16" s="38"/>
      <c r="K16" s="40"/>
      <c r="L16" s="43"/>
      <c r="N16" s="32" t="s">
        <v>12</v>
      </c>
      <c r="O16" s="33">
        <f>COUNTIF(F3:F66,"Vivek")</f>
        <v>9</v>
      </c>
      <c r="P16" s="37">
        <v>25.96</v>
      </c>
      <c r="Q16" s="37"/>
      <c r="R16" s="37"/>
      <c r="S16" s="45">
        <f t="shared" si="5"/>
        <v>25.96</v>
      </c>
      <c r="U16">
        <f>LOOKUP(E16,V3:V9,W3:W9)</f>
        <v>0.5</v>
      </c>
    </row>
    <row r="17" spans="1:21" ht="23.25">
      <c r="A17" s="5">
        <v>15</v>
      </c>
      <c r="B17" s="7">
        <f t="shared" si="0"/>
        <v>2.8333333333333335</v>
      </c>
      <c r="C17" s="34">
        <f t="shared" si="1"/>
        <v>2.125</v>
      </c>
      <c r="D17" s="8">
        <f t="shared" si="4"/>
        <v>68</v>
      </c>
      <c r="E17" s="9" t="s">
        <v>20</v>
      </c>
      <c r="F17" s="23" t="s">
        <v>5</v>
      </c>
      <c r="G17" s="10" t="s">
        <v>8</v>
      </c>
      <c r="H17" s="18">
        <f t="shared" si="3"/>
        <v>769</v>
      </c>
      <c r="I17" s="38">
        <v>836</v>
      </c>
      <c r="J17" s="38"/>
      <c r="K17" s="38"/>
      <c r="L17" s="42"/>
      <c r="N17" s="32" t="s">
        <v>15</v>
      </c>
      <c r="O17" s="33">
        <f>COUNTIF(F3:F66,"Yogesh")</f>
        <v>4</v>
      </c>
      <c r="P17" s="37">
        <v>25.5</v>
      </c>
      <c r="Q17" s="37"/>
      <c r="R17" s="37"/>
      <c r="S17" s="45">
        <f t="shared" si="5"/>
        <v>25.5</v>
      </c>
      <c r="U17">
        <f>LOOKUP(E17,V3:V9,W3:W9)</f>
        <v>0.75</v>
      </c>
    </row>
    <row r="18" spans="1:21" ht="23.25">
      <c r="A18" s="5">
        <v>16</v>
      </c>
      <c r="B18" s="7">
        <f t="shared" si="0"/>
        <v>1.1666666666666667</v>
      </c>
      <c r="C18" s="34">
        <f t="shared" si="1"/>
        <v>0.29166666666666669</v>
      </c>
      <c r="D18" s="20">
        <f t="shared" si="4"/>
        <v>28</v>
      </c>
      <c r="E18" s="19" t="s">
        <v>26</v>
      </c>
      <c r="F18" s="23" t="s">
        <v>5</v>
      </c>
      <c r="G18" s="10" t="s">
        <v>8</v>
      </c>
      <c r="H18" s="17">
        <f t="shared" si="3"/>
        <v>837</v>
      </c>
      <c r="I18" s="40">
        <v>864</v>
      </c>
      <c r="J18" s="38"/>
      <c r="K18" s="40"/>
      <c r="L18" s="43"/>
      <c r="O18" s="27"/>
      <c r="U18">
        <f>LOOKUP(E18,V3:V9,W3:W9)</f>
        <v>0.25</v>
      </c>
    </row>
    <row r="19" spans="1:21" ht="23.25">
      <c r="A19" s="5">
        <v>17</v>
      </c>
      <c r="B19" s="7">
        <f t="shared" si="0"/>
        <v>2.0416666666666665</v>
      </c>
      <c r="C19" s="34">
        <f t="shared" si="1"/>
        <v>2.0416666666666665</v>
      </c>
      <c r="D19" s="8">
        <f t="shared" si="4"/>
        <v>49</v>
      </c>
      <c r="E19" s="9" t="s">
        <v>19</v>
      </c>
      <c r="F19" s="23" t="s">
        <v>5</v>
      </c>
      <c r="G19" s="10" t="s">
        <v>8</v>
      </c>
      <c r="H19" s="18">
        <f t="shared" si="3"/>
        <v>865</v>
      </c>
      <c r="I19" s="38">
        <v>913</v>
      </c>
      <c r="J19" s="38"/>
      <c r="K19" s="38"/>
      <c r="L19" s="42"/>
      <c r="N19" s="36" t="s">
        <v>17</v>
      </c>
      <c r="O19" s="36" t="s">
        <v>23</v>
      </c>
      <c r="U19">
        <f>LOOKUP(E19,V3:V9,W3:W9)</f>
        <v>1</v>
      </c>
    </row>
    <row r="20" spans="1:21" ht="23.25">
      <c r="A20" s="5">
        <v>18</v>
      </c>
      <c r="B20" s="7">
        <f t="shared" si="0"/>
        <v>1.9583333333333333</v>
      </c>
      <c r="C20" s="34">
        <f t="shared" si="1"/>
        <v>0.48958333333333331</v>
      </c>
      <c r="D20" s="20">
        <f t="shared" si="4"/>
        <v>47</v>
      </c>
      <c r="E20" s="19" t="s">
        <v>26</v>
      </c>
      <c r="F20" s="23" t="s">
        <v>13</v>
      </c>
      <c r="G20" s="10" t="s">
        <v>8</v>
      </c>
      <c r="H20" s="17">
        <f t="shared" si="3"/>
        <v>914</v>
      </c>
      <c r="I20" s="40">
        <v>960</v>
      </c>
      <c r="J20" s="38"/>
      <c r="K20" s="40"/>
      <c r="L20" s="43"/>
      <c r="N20" s="28" t="s">
        <v>18</v>
      </c>
      <c r="O20" s="33">
        <f>COUNTIF(E3:E76,"A")</f>
        <v>5</v>
      </c>
      <c r="U20">
        <f>LOOKUP(E20,V3:V9,W3:W9)</f>
        <v>0.25</v>
      </c>
    </row>
    <row r="21" spans="1:21" ht="23.25">
      <c r="A21" s="5">
        <v>19</v>
      </c>
      <c r="B21" s="7">
        <f t="shared" ref="B21:B22" si="6">SUM(D21/24)</f>
        <v>1.0416666666666667</v>
      </c>
      <c r="C21" s="34">
        <f t="shared" si="1"/>
        <v>0.26041666666666669</v>
      </c>
      <c r="D21" s="8">
        <f t="shared" ref="D21:D22" si="7">I21-I20</f>
        <v>25</v>
      </c>
      <c r="E21" s="9" t="s">
        <v>26</v>
      </c>
      <c r="F21" s="23" t="s">
        <v>5</v>
      </c>
      <c r="G21" s="10" t="s">
        <v>8</v>
      </c>
      <c r="H21" s="18">
        <f t="shared" ref="H21:H22" si="8">SUM(I20+1)</f>
        <v>961</v>
      </c>
      <c r="I21" s="41">
        <v>985</v>
      </c>
      <c r="J21" s="38"/>
      <c r="K21" s="38"/>
      <c r="L21" s="44"/>
      <c r="N21" s="29" t="s">
        <v>19</v>
      </c>
      <c r="O21" s="33">
        <f>COUNTIF(E3:E76,"B")</f>
        <v>10</v>
      </c>
      <c r="U21">
        <f>LOOKUP(E21,V3:V9,W3:W9)</f>
        <v>0.25</v>
      </c>
    </row>
    <row r="22" spans="1:21" ht="23.25">
      <c r="A22" s="5">
        <v>20</v>
      </c>
      <c r="B22" s="7">
        <f t="shared" si="6"/>
        <v>1</v>
      </c>
      <c r="C22" s="34">
        <f t="shared" si="1"/>
        <v>0.75</v>
      </c>
      <c r="D22" s="20">
        <f t="shared" si="7"/>
        <v>24</v>
      </c>
      <c r="E22" s="19" t="s">
        <v>20</v>
      </c>
      <c r="F22" s="23" t="s">
        <v>5</v>
      </c>
      <c r="G22" s="10" t="s">
        <v>8</v>
      </c>
      <c r="H22" s="24">
        <f t="shared" si="8"/>
        <v>986</v>
      </c>
      <c r="I22" s="40">
        <v>1009</v>
      </c>
      <c r="J22" s="38"/>
      <c r="K22" s="40"/>
      <c r="L22" s="43"/>
      <c r="N22" s="30" t="s">
        <v>20</v>
      </c>
      <c r="O22" s="33">
        <f>COUNTIF(E3:E76,"C")</f>
        <v>12</v>
      </c>
      <c r="U22">
        <f>LOOKUP(E22,V3:V9,W3:W9)</f>
        <v>0.75</v>
      </c>
    </row>
    <row r="23" spans="1:21" ht="25.5" customHeight="1">
      <c r="A23" s="5">
        <v>21</v>
      </c>
      <c r="B23" s="7">
        <f t="shared" ref="B23:B24" si="9">SUM(D23/24)</f>
        <v>1</v>
      </c>
      <c r="C23" s="34">
        <f t="shared" si="1"/>
        <v>0.5</v>
      </c>
      <c r="D23" s="8">
        <f t="shared" ref="D23:D24" si="10">I23-I22</f>
        <v>24</v>
      </c>
      <c r="E23" s="9" t="s">
        <v>24</v>
      </c>
      <c r="F23" s="23" t="s">
        <v>13</v>
      </c>
      <c r="G23" s="10" t="s">
        <v>8</v>
      </c>
      <c r="H23" s="18">
        <f t="shared" ref="H23:H24" si="11">SUM(I22+1)</f>
        <v>1010</v>
      </c>
      <c r="I23" s="41">
        <v>1033</v>
      </c>
      <c r="J23" s="38"/>
      <c r="K23" s="38"/>
      <c r="L23" s="44"/>
      <c r="N23" s="31" t="s">
        <v>24</v>
      </c>
      <c r="O23" s="33">
        <f>COUNTIF(E3:E76,"D")</f>
        <v>13</v>
      </c>
      <c r="U23">
        <f>LOOKUP(E23,V3:V9,W3:W9)</f>
        <v>0.5</v>
      </c>
    </row>
    <row r="24" spans="1:21" ht="23.25">
      <c r="A24" s="5">
        <v>22</v>
      </c>
      <c r="B24" s="7">
        <f t="shared" si="9"/>
        <v>1.9583333333333333</v>
      </c>
      <c r="C24" s="34">
        <f t="shared" si="1"/>
        <v>0.97916666666666663</v>
      </c>
      <c r="D24" s="20">
        <f t="shared" si="10"/>
        <v>47</v>
      </c>
      <c r="E24" s="19" t="s">
        <v>24</v>
      </c>
      <c r="F24" s="23" t="s">
        <v>12</v>
      </c>
      <c r="G24" s="10" t="s">
        <v>8</v>
      </c>
      <c r="H24" s="24">
        <f t="shared" si="11"/>
        <v>1034</v>
      </c>
      <c r="I24" s="40">
        <v>1080</v>
      </c>
      <c r="J24" s="38"/>
      <c r="K24" s="40"/>
      <c r="L24" s="43"/>
      <c r="N24" s="31" t="s">
        <v>26</v>
      </c>
      <c r="O24" s="33">
        <f>COUNTIF(E3:E76,"E")</f>
        <v>5</v>
      </c>
      <c r="U24">
        <f>LOOKUP(E24,V3:V9,W3:W9)</f>
        <v>0.5</v>
      </c>
    </row>
    <row r="25" spans="1:21" ht="23.25">
      <c r="A25" s="5">
        <v>23</v>
      </c>
      <c r="B25" s="7">
        <f t="shared" ref="B25:B38" si="12">SUM(D25/24)</f>
        <v>2.4583333333333335</v>
      </c>
      <c r="C25" s="34">
        <f t="shared" si="1"/>
        <v>1.2291666666666667</v>
      </c>
      <c r="D25" s="8">
        <f t="shared" ref="D25:D38" si="13">I25-I24</f>
        <v>59</v>
      </c>
      <c r="E25" s="9" t="s">
        <v>24</v>
      </c>
      <c r="F25" s="23" t="s">
        <v>13</v>
      </c>
      <c r="G25" s="10" t="s">
        <v>8</v>
      </c>
      <c r="H25" s="18">
        <f t="shared" ref="H25:H38" si="14">SUM(I24+1)</f>
        <v>1081</v>
      </c>
      <c r="I25" s="41">
        <v>1139</v>
      </c>
      <c r="J25" s="38"/>
      <c r="K25" s="38"/>
      <c r="L25" s="44"/>
      <c r="U25">
        <f>LOOKUP(E25,V3:V9,W3:W9)</f>
        <v>0.5</v>
      </c>
    </row>
    <row r="26" spans="1:21" ht="23.25">
      <c r="A26" s="5">
        <v>24</v>
      </c>
      <c r="B26" s="7">
        <f t="shared" si="12"/>
        <v>1.3333333333333333</v>
      </c>
      <c r="C26" s="34">
        <f t="shared" si="1"/>
        <v>0.66666666666666663</v>
      </c>
      <c r="D26" s="20">
        <f t="shared" si="13"/>
        <v>32</v>
      </c>
      <c r="E26" s="19" t="s">
        <v>24</v>
      </c>
      <c r="F26" s="23" t="s">
        <v>12</v>
      </c>
      <c r="G26" s="10" t="s">
        <v>8</v>
      </c>
      <c r="H26" s="24">
        <f t="shared" si="14"/>
        <v>1140</v>
      </c>
      <c r="I26" s="40">
        <v>1171</v>
      </c>
      <c r="J26" s="38"/>
      <c r="K26" s="40"/>
      <c r="L26" s="43"/>
      <c r="U26">
        <f>LOOKUP(E26,V3:V9,W3:W9)</f>
        <v>0.5</v>
      </c>
    </row>
    <row r="27" spans="1:21" ht="23.25">
      <c r="A27" s="5">
        <v>25</v>
      </c>
      <c r="B27" s="7">
        <f t="shared" si="12"/>
        <v>2.9166666666666665</v>
      </c>
      <c r="C27" s="34">
        <f t="shared" si="1"/>
        <v>2.1875</v>
      </c>
      <c r="D27" s="8">
        <f t="shared" si="13"/>
        <v>70</v>
      </c>
      <c r="E27" s="9" t="s">
        <v>20</v>
      </c>
      <c r="F27" s="23" t="s">
        <v>15</v>
      </c>
      <c r="G27" s="10" t="s">
        <v>8</v>
      </c>
      <c r="H27" s="18">
        <f t="shared" si="14"/>
        <v>1172</v>
      </c>
      <c r="I27" s="41">
        <v>1241</v>
      </c>
      <c r="J27" s="38"/>
      <c r="K27" s="38"/>
      <c r="L27" s="44"/>
      <c r="U27">
        <f>LOOKUP(E27,V3:V9,W3:W9)</f>
        <v>0.75</v>
      </c>
    </row>
    <row r="28" spans="1:21" ht="23.25">
      <c r="A28" s="5">
        <v>26</v>
      </c>
      <c r="B28" s="7">
        <f t="shared" si="12"/>
        <v>0.83333333333333337</v>
      </c>
      <c r="C28" s="34">
        <f t="shared" si="1"/>
        <v>0.41666666666666669</v>
      </c>
      <c r="D28" s="20">
        <f t="shared" si="13"/>
        <v>20</v>
      </c>
      <c r="E28" s="19" t="s">
        <v>24</v>
      </c>
      <c r="F28" s="23" t="s">
        <v>13</v>
      </c>
      <c r="G28" s="10" t="s">
        <v>8</v>
      </c>
      <c r="H28" s="24">
        <f t="shared" si="14"/>
        <v>1242</v>
      </c>
      <c r="I28" s="40">
        <v>1261</v>
      </c>
      <c r="J28" s="38"/>
      <c r="K28" s="40"/>
      <c r="L28" s="43"/>
      <c r="U28">
        <f>LOOKUP(E28,V3:V9,W3:W9)</f>
        <v>0.5</v>
      </c>
    </row>
    <row r="29" spans="1:21" ht="23.25">
      <c r="A29" s="5">
        <v>27</v>
      </c>
      <c r="B29" s="7">
        <f t="shared" si="12"/>
        <v>3</v>
      </c>
      <c r="C29" s="34">
        <f t="shared" si="1"/>
        <v>2.25</v>
      </c>
      <c r="D29" s="8">
        <f t="shared" si="13"/>
        <v>72</v>
      </c>
      <c r="E29" s="9" t="s">
        <v>20</v>
      </c>
      <c r="F29" s="23" t="s">
        <v>12</v>
      </c>
      <c r="G29" s="10" t="s">
        <v>8</v>
      </c>
      <c r="H29" s="18">
        <f t="shared" si="14"/>
        <v>1262</v>
      </c>
      <c r="I29" s="41">
        <v>1333</v>
      </c>
      <c r="J29" s="38"/>
      <c r="K29" s="38"/>
      <c r="L29" s="44"/>
      <c r="U29">
        <f>LOOKUP(E29,V3:V9,W3:W9)</f>
        <v>0.75</v>
      </c>
    </row>
    <row r="30" spans="1:21" ht="23.25">
      <c r="A30" s="5">
        <v>28</v>
      </c>
      <c r="B30" s="7">
        <f t="shared" si="12"/>
        <v>3.0416666666666665</v>
      </c>
      <c r="C30" s="34">
        <f t="shared" si="1"/>
        <v>2.28125</v>
      </c>
      <c r="D30" s="20">
        <f t="shared" si="13"/>
        <v>73</v>
      </c>
      <c r="E30" s="19" t="s">
        <v>20</v>
      </c>
      <c r="F30" s="23" t="s">
        <v>12</v>
      </c>
      <c r="G30" s="10" t="s">
        <v>8</v>
      </c>
      <c r="H30" s="24">
        <f t="shared" si="14"/>
        <v>1334</v>
      </c>
      <c r="I30" s="40">
        <v>1406</v>
      </c>
      <c r="J30" s="38"/>
      <c r="K30" s="40"/>
      <c r="L30" s="43"/>
      <c r="U30">
        <f>LOOKUP(E30,V3:V9,W3:W9)</f>
        <v>0.75</v>
      </c>
    </row>
    <row r="31" spans="1:21" ht="23.25">
      <c r="A31" s="5">
        <v>29</v>
      </c>
      <c r="B31" s="7">
        <f t="shared" si="12"/>
        <v>3.0416666666666665</v>
      </c>
      <c r="C31" s="34">
        <f t="shared" si="1"/>
        <v>1.5208333333333333</v>
      </c>
      <c r="D31" s="8">
        <f t="shared" si="13"/>
        <v>73</v>
      </c>
      <c r="E31" s="9" t="s">
        <v>24</v>
      </c>
      <c r="F31" s="23" t="s">
        <v>15</v>
      </c>
      <c r="G31" s="10" t="s">
        <v>8</v>
      </c>
      <c r="H31" s="18">
        <f t="shared" si="14"/>
        <v>1407</v>
      </c>
      <c r="I31" s="41">
        <v>1479</v>
      </c>
      <c r="J31" s="38"/>
      <c r="K31" s="38"/>
      <c r="L31" s="44"/>
      <c r="U31">
        <f>LOOKUP(E31,V3:V9,W3:W9)</f>
        <v>0.5</v>
      </c>
    </row>
    <row r="32" spans="1:21" ht="23.25">
      <c r="A32" s="5">
        <v>30</v>
      </c>
      <c r="B32" s="7">
        <f t="shared" si="12"/>
        <v>3.9166666666666665</v>
      </c>
      <c r="C32" s="34">
        <f t="shared" si="1"/>
        <v>3.9166666666666665</v>
      </c>
      <c r="D32" s="20">
        <f t="shared" si="13"/>
        <v>94</v>
      </c>
      <c r="E32" s="19" t="s">
        <v>19</v>
      </c>
      <c r="F32" s="23" t="s">
        <v>5</v>
      </c>
      <c r="G32" s="10" t="s">
        <v>8</v>
      </c>
      <c r="H32" s="24">
        <f t="shared" si="14"/>
        <v>1480</v>
      </c>
      <c r="I32" s="40">
        <v>1573</v>
      </c>
      <c r="J32" s="38"/>
      <c r="K32" s="40"/>
      <c r="L32" s="43"/>
      <c r="U32">
        <f>LOOKUP(E32,V3:V9,W3:W9)</f>
        <v>1</v>
      </c>
    </row>
    <row r="33" spans="1:21" ht="22.5" customHeight="1">
      <c r="A33" s="5">
        <v>31</v>
      </c>
      <c r="B33" s="7">
        <f t="shared" si="12"/>
        <v>2.0416666666666665</v>
      </c>
      <c r="C33" s="34">
        <f t="shared" si="1"/>
        <v>1.53125</v>
      </c>
      <c r="D33" s="8">
        <f t="shared" si="13"/>
        <v>49</v>
      </c>
      <c r="E33" s="9" t="s">
        <v>20</v>
      </c>
      <c r="F33" s="23" t="s">
        <v>15</v>
      </c>
      <c r="G33" s="10" t="s">
        <v>8</v>
      </c>
      <c r="H33" s="18">
        <f t="shared" si="14"/>
        <v>1574</v>
      </c>
      <c r="I33" s="41">
        <v>1622</v>
      </c>
      <c r="J33" s="38"/>
      <c r="K33" s="38"/>
      <c r="L33" s="44"/>
      <c r="U33">
        <f>LOOKUP(E33,V3:V9,W3:W9)</f>
        <v>0.75</v>
      </c>
    </row>
    <row r="34" spans="1:21" ht="22.5" customHeight="1">
      <c r="A34" s="5">
        <v>32</v>
      </c>
      <c r="B34" s="7">
        <f t="shared" si="12"/>
        <v>2.9583333333333335</v>
      </c>
      <c r="C34" s="34">
        <f t="shared" si="1"/>
        <v>1.4791666666666667</v>
      </c>
      <c r="D34" s="20">
        <f t="shared" si="13"/>
        <v>71</v>
      </c>
      <c r="E34" s="19" t="s">
        <v>24</v>
      </c>
      <c r="F34" s="23" t="s">
        <v>5</v>
      </c>
      <c r="G34" s="10" t="s">
        <v>8</v>
      </c>
      <c r="H34" s="24">
        <f t="shared" si="14"/>
        <v>1623</v>
      </c>
      <c r="I34" s="40">
        <v>1693</v>
      </c>
      <c r="J34" s="38"/>
      <c r="K34" s="40"/>
      <c r="L34" s="43"/>
      <c r="U34">
        <f>LOOKUP(E34,V3:V9,W3:W9)</f>
        <v>0.5</v>
      </c>
    </row>
    <row r="35" spans="1:21" ht="23.25">
      <c r="A35" s="5">
        <v>33</v>
      </c>
      <c r="B35" s="7">
        <f t="shared" si="12"/>
        <v>7.125</v>
      </c>
      <c r="C35" s="34">
        <f t="shared" si="1"/>
        <v>3.5625</v>
      </c>
      <c r="D35" s="8">
        <f t="shared" si="13"/>
        <v>171</v>
      </c>
      <c r="E35" s="9" t="s">
        <v>24</v>
      </c>
      <c r="F35" s="23" t="s">
        <v>13</v>
      </c>
      <c r="G35" s="10" t="s">
        <v>8</v>
      </c>
      <c r="H35" s="18">
        <f t="shared" si="14"/>
        <v>1694</v>
      </c>
      <c r="I35" s="41">
        <v>1864</v>
      </c>
      <c r="J35" s="38"/>
      <c r="K35" s="38"/>
      <c r="L35" s="44"/>
      <c r="U35">
        <f>LOOKUP(E35,V3:V9,W3:W9)</f>
        <v>0.5</v>
      </c>
    </row>
    <row r="36" spans="1:21" ht="23.25">
      <c r="A36" s="5">
        <v>34</v>
      </c>
      <c r="B36" s="7">
        <f t="shared" si="12"/>
        <v>1.9166666666666667</v>
      </c>
      <c r="C36" s="34">
        <f t="shared" si="1"/>
        <v>1.9166666666666667</v>
      </c>
      <c r="D36" s="20">
        <f t="shared" si="13"/>
        <v>46</v>
      </c>
      <c r="E36" s="19" t="s">
        <v>19</v>
      </c>
      <c r="F36" s="23" t="s">
        <v>12</v>
      </c>
      <c r="G36" s="10" t="s">
        <v>8</v>
      </c>
      <c r="H36" s="24">
        <f t="shared" si="14"/>
        <v>1865</v>
      </c>
      <c r="I36" s="40">
        <v>1910</v>
      </c>
      <c r="J36" s="38"/>
      <c r="K36" s="40"/>
      <c r="L36" s="43"/>
      <c r="U36">
        <f>LOOKUP(E36,V3:V9,W3:W9)</f>
        <v>1</v>
      </c>
    </row>
    <row r="37" spans="1:21" ht="23.25">
      <c r="A37" s="5">
        <v>35</v>
      </c>
      <c r="B37" s="7">
        <f t="shared" si="12"/>
        <v>3.0416666666666665</v>
      </c>
      <c r="C37" s="34">
        <f t="shared" si="1"/>
        <v>3.802083333333333</v>
      </c>
      <c r="D37" s="8">
        <f t="shared" si="13"/>
        <v>73</v>
      </c>
      <c r="E37" s="9" t="s">
        <v>18</v>
      </c>
      <c r="F37" s="23" t="s">
        <v>5</v>
      </c>
      <c r="G37" s="10" t="s">
        <v>8</v>
      </c>
      <c r="H37" s="18">
        <f t="shared" si="14"/>
        <v>1911</v>
      </c>
      <c r="I37" s="41">
        <v>1983</v>
      </c>
      <c r="J37" s="38"/>
      <c r="K37" s="38"/>
      <c r="L37" s="44"/>
      <c r="U37">
        <f>LOOKUP(E37,V3:V9,W3:W9)</f>
        <v>1.25</v>
      </c>
    </row>
    <row r="38" spans="1:21" ht="23.25">
      <c r="A38" s="5">
        <v>36</v>
      </c>
      <c r="B38" s="7">
        <f t="shared" si="12"/>
        <v>3</v>
      </c>
      <c r="C38" s="34">
        <f t="shared" si="1"/>
        <v>3</v>
      </c>
      <c r="D38" s="20">
        <f t="shared" si="13"/>
        <v>72</v>
      </c>
      <c r="E38" s="19" t="s">
        <v>19</v>
      </c>
      <c r="F38" s="23" t="s">
        <v>12</v>
      </c>
      <c r="G38" s="10" t="s">
        <v>8</v>
      </c>
      <c r="H38" s="24">
        <f t="shared" si="14"/>
        <v>1984</v>
      </c>
      <c r="I38" s="40">
        <v>2055</v>
      </c>
      <c r="J38" s="38"/>
      <c r="K38" s="40"/>
      <c r="L38" s="43"/>
      <c r="U38">
        <f>LOOKUP(E38,V3:V9,W3:W9)</f>
        <v>1</v>
      </c>
    </row>
    <row r="39" spans="1:21" ht="23.25">
      <c r="A39" s="5">
        <v>37</v>
      </c>
      <c r="B39" s="7">
        <f t="shared" ref="B39:B48" si="15">SUM(D39/24)</f>
        <v>3.2916666666666665</v>
      </c>
      <c r="C39" s="34">
        <f t="shared" si="1"/>
        <v>1.6458333333333333</v>
      </c>
      <c r="D39" s="8">
        <f t="shared" ref="D39:D48" si="16">I39-I38</f>
        <v>79</v>
      </c>
      <c r="E39" s="9" t="s">
        <v>24</v>
      </c>
      <c r="F39" s="23" t="s">
        <v>5</v>
      </c>
      <c r="G39" s="10" t="s">
        <v>8</v>
      </c>
      <c r="H39" s="18">
        <f t="shared" ref="H39:H48" si="17">SUM(I38+1)</f>
        <v>2056</v>
      </c>
      <c r="I39" s="41">
        <v>2134</v>
      </c>
      <c r="J39" s="38"/>
      <c r="K39" s="38"/>
      <c r="L39" s="44"/>
      <c r="U39">
        <f>LOOKUP(E39,V3:V9,W3:W9)</f>
        <v>0.5</v>
      </c>
    </row>
    <row r="40" spans="1:21" ht="23.25">
      <c r="A40" s="5">
        <v>38</v>
      </c>
      <c r="B40" s="7">
        <f t="shared" si="15"/>
        <v>7.083333333333333</v>
      </c>
      <c r="C40" s="34">
        <f t="shared" si="1"/>
        <v>7.083333333333333</v>
      </c>
      <c r="D40" s="20">
        <f t="shared" si="16"/>
        <v>170</v>
      </c>
      <c r="E40" s="19" t="s">
        <v>19</v>
      </c>
      <c r="F40" s="23" t="s">
        <v>12</v>
      </c>
      <c r="G40" s="10" t="s">
        <v>8</v>
      </c>
      <c r="H40" s="24">
        <f t="shared" si="17"/>
        <v>2135</v>
      </c>
      <c r="I40" s="40">
        <v>2304</v>
      </c>
      <c r="J40" s="38"/>
      <c r="K40" s="40"/>
      <c r="L40" s="43"/>
      <c r="U40">
        <f>LOOKUP(E40,V3:V9,W3:W9)</f>
        <v>1</v>
      </c>
    </row>
    <row r="41" spans="1:21" ht="23.25">
      <c r="A41" s="5">
        <v>39</v>
      </c>
      <c r="B41" s="7">
        <f t="shared" si="15"/>
        <v>2</v>
      </c>
      <c r="C41" s="34">
        <f t="shared" si="1"/>
        <v>2.5</v>
      </c>
      <c r="D41" s="8">
        <f t="shared" si="16"/>
        <v>48</v>
      </c>
      <c r="E41" s="9" t="s">
        <v>18</v>
      </c>
      <c r="F41" s="23" t="s">
        <v>29</v>
      </c>
      <c r="G41" s="10" t="s">
        <v>8</v>
      </c>
      <c r="H41" s="18">
        <f t="shared" si="17"/>
        <v>2305</v>
      </c>
      <c r="I41" s="41">
        <v>2352</v>
      </c>
      <c r="J41" s="38"/>
      <c r="K41" s="38">
        <v>10</v>
      </c>
      <c r="L41" s="44"/>
      <c r="U41">
        <f>LOOKUP(E41,V3:V9,W3:W9)</f>
        <v>1.25</v>
      </c>
    </row>
    <row r="42" spans="1:21" ht="23.25">
      <c r="A42" s="5">
        <v>40</v>
      </c>
      <c r="B42" s="7">
        <f t="shared" si="15"/>
        <v>2.9583333333333335</v>
      </c>
      <c r="C42" s="34">
        <f t="shared" si="1"/>
        <v>2.21875</v>
      </c>
      <c r="D42" s="20">
        <f t="shared" si="16"/>
        <v>71</v>
      </c>
      <c r="E42" s="19" t="s">
        <v>20</v>
      </c>
      <c r="F42" s="23" t="s">
        <v>5</v>
      </c>
      <c r="G42" s="10" t="s">
        <v>8</v>
      </c>
      <c r="H42" s="24">
        <f t="shared" si="17"/>
        <v>2353</v>
      </c>
      <c r="I42" s="40">
        <v>2423</v>
      </c>
      <c r="J42" s="38"/>
      <c r="K42" s="40"/>
      <c r="L42" s="43"/>
      <c r="U42">
        <f>LOOKUP(E42,V3:V9,W3:W9)</f>
        <v>0.75</v>
      </c>
    </row>
    <row r="43" spans="1:21" ht="23.25">
      <c r="A43" s="5">
        <v>41</v>
      </c>
      <c r="B43" s="7">
        <f t="shared" si="15"/>
        <v>3.7083333333333335</v>
      </c>
      <c r="C43" s="34">
        <f t="shared" si="1"/>
        <v>4.635416666666667</v>
      </c>
      <c r="D43" s="8">
        <f t="shared" si="16"/>
        <v>89</v>
      </c>
      <c r="E43" s="25" t="s">
        <v>18</v>
      </c>
      <c r="F43" s="23" t="s">
        <v>12</v>
      </c>
      <c r="G43" s="10" t="s">
        <v>8</v>
      </c>
      <c r="H43" s="18">
        <f t="shared" si="17"/>
        <v>2424</v>
      </c>
      <c r="I43" s="41">
        <v>2512</v>
      </c>
      <c r="J43" s="38"/>
      <c r="K43" s="38"/>
      <c r="L43" s="44"/>
      <c r="U43">
        <f>LOOKUP(E43,V3:V9,W3:W9)</f>
        <v>1.25</v>
      </c>
    </row>
    <row r="44" spans="1:21" ht="23.25">
      <c r="A44" s="5">
        <v>42</v>
      </c>
      <c r="B44" s="7">
        <f t="shared" si="15"/>
        <v>9.2083333333333339</v>
      </c>
      <c r="C44" s="34">
        <f t="shared" si="1"/>
        <v>9.2083333333333339</v>
      </c>
      <c r="D44" s="20">
        <f t="shared" si="16"/>
        <v>221</v>
      </c>
      <c r="E44" s="19" t="s">
        <v>19</v>
      </c>
      <c r="F44" s="23" t="s">
        <v>29</v>
      </c>
      <c r="G44" s="10" t="s">
        <v>8</v>
      </c>
      <c r="H44" s="24">
        <f t="shared" si="17"/>
        <v>2513</v>
      </c>
      <c r="I44" s="40">
        <v>2733</v>
      </c>
      <c r="J44" s="38"/>
      <c r="K44" s="40"/>
      <c r="L44" s="43"/>
      <c r="U44">
        <f>LOOKUP(E44,V3:V9,W3:W9)</f>
        <v>1</v>
      </c>
    </row>
    <row r="45" spans="1:21" ht="23.25">
      <c r="A45" s="5">
        <v>43</v>
      </c>
      <c r="B45" s="7">
        <f t="shared" si="15"/>
        <v>3.0416666666666665</v>
      </c>
      <c r="C45" s="34">
        <f t="shared" si="1"/>
        <v>2.28125</v>
      </c>
      <c r="D45" s="8">
        <f t="shared" si="16"/>
        <v>73</v>
      </c>
      <c r="E45" s="9" t="s">
        <v>20</v>
      </c>
      <c r="F45" s="23" t="s">
        <v>5</v>
      </c>
      <c r="G45" s="10" t="s">
        <v>8</v>
      </c>
      <c r="H45" s="18">
        <f t="shared" si="17"/>
        <v>2734</v>
      </c>
      <c r="I45" s="41">
        <v>2806</v>
      </c>
      <c r="J45" s="38"/>
      <c r="K45" s="38"/>
      <c r="L45" s="44"/>
      <c r="U45">
        <f>LOOKUP(E45,V3:V9,W3:W9)</f>
        <v>0.75</v>
      </c>
    </row>
    <row r="46" spans="1:21" ht="23.25">
      <c r="A46" s="5">
        <v>44</v>
      </c>
      <c r="B46" s="7">
        <f t="shared" si="15"/>
        <v>4.208333333333333</v>
      </c>
      <c r="C46" s="34">
        <f t="shared" si="1"/>
        <v>3.15625</v>
      </c>
      <c r="D46" s="20">
        <f t="shared" si="16"/>
        <v>101</v>
      </c>
      <c r="E46" s="19" t="s">
        <v>20</v>
      </c>
      <c r="F46" s="23" t="s">
        <v>12</v>
      </c>
      <c r="G46" s="10" t="s">
        <v>8</v>
      </c>
      <c r="H46" s="24">
        <f t="shared" si="17"/>
        <v>2807</v>
      </c>
      <c r="I46" s="40">
        <v>2907</v>
      </c>
      <c r="J46" s="38"/>
      <c r="K46" s="40"/>
      <c r="L46" s="43"/>
      <c r="U46">
        <f>LOOKUP(E46,V3:V9,W3:W9)</f>
        <v>0.75</v>
      </c>
    </row>
    <row r="47" spans="1:21" ht="23.25">
      <c r="A47" s="5">
        <v>45</v>
      </c>
      <c r="B47" s="7">
        <f t="shared" si="15"/>
        <v>3.2916666666666665</v>
      </c>
      <c r="C47" s="34">
        <f t="shared" si="1"/>
        <v>3.2916666666666665</v>
      </c>
      <c r="D47" s="8">
        <f t="shared" si="16"/>
        <v>79</v>
      </c>
      <c r="E47" s="9" t="s">
        <v>19</v>
      </c>
      <c r="F47" s="23" t="s">
        <v>29</v>
      </c>
      <c r="G47" s="10" t="s">
        <v>8</v>
      </c>
      <c r="H47" s="18">
        <f t="shared" si="17"/>
        <v>2908</v>
      </c>
      <c r="I47" s="41">
        <v>2986</v>
      </c>
      <c r="J47" s="38"/>
      <c r="K47" s="38"/>
      <c r="L47" s="44"/>
      <c r="U47">
        <f>LOOKUP(E47,V3:V9,W3:W9)</f>
        <v>1</v>
      </c>
    </row>
    <row r="48" spans="1:21" ht="23.25">
      <c r="A48" s="5">
        <v>46</v>
      </c>
      <c r="B48" s="7">
        <f t="shared" si="15"/>
        <v>16.208333333333332</v>
      </c>
      <c r="C48" s="34">
        <f t="shared" si="1"/>
        <v>20.260416666666664</v>
      </c>
      <c r="D48" s="20">
        <f t="shared" si="16"/>
        <v>389</v>
      </c>
      <c r="E48" s="19" t="s">
        <v>18</v>
      </c>
      <c r="F48" s="23" t="s">
        <v>15</v>
      </c>
      <c r="G48" s="10" t="s">
        <v>8</v>
      </c>
      <c r="H48" s="24">
        <f t="shared" si="17"/>
        <v>2987</v>
      </c>
      <c r="I48" s="40">
        <v>3375</v>
      </c>
      <c r="J48" s="38"/>
      <c r="K48" s="40"/>
      <c r="L48" s="43"/>
      <c r="U48">
        <f>LOOKUP(E48,V3:V9,W3:W9)</f>
        <v>1.25</v>
      </c>
    </row>
    <row r="150" spans="1:2">
      <c r="A150" s="28" t="s">
        <v>18</v>
      </c>
      <c r="B150" s="35">
        <v>1.25</v>
      </c>
    </row>
    <row r="151" spans="1:2">
      <c r="A151" s="29" t="s">
        <v>19</v>
      </c>
      <c r="B151" s="35">
        <v>1</v>
      </c>
    </row>
    <row r="152" spans="1:2">
      <c r="A152" s="30" t="s">
        <v>20</v>
      </c>
      <c r="B152" s="35">
        <v>0.75</v>
      </c>
    </row>
    <row r="153" spans="1:2">
      <c r="A153" s="31" t="s">
        <v>24</v>
      </c>
      <c r="B153" s="35">
        <v>0.5</v>
      </c>
    </row>
    <row r="154" spans="1:2">
      <c r="A154" s="31" t="s">
        <v>26</v>
      </c>
      <c r="B154" s="35">
        <v>0.25</v>
      </c>
    </row>
    <row r="155" spans="1:2">
      <c r="A155" s="31" t="s">
        <v>27</v>
      </c>
      <c r="B155" s="35">
        <v>0.25</v>
      </c>
    </row>
    <row r="156" spans="1:2">
      <c r="A156" s="31" t="s">
        <v>28</v>
      </c>
      <c r="B156" s="35">
        <v>0.5</v>
      </c>
    </row>
  </sheetData>
  <autoFilter ref="A2:I65">
    <filterColumn colId="7" showButton="0"/>
  </autoFilter>
  <mergeCells count="3">
    <mergeCell ref="H2:I2"/>
    <mergeCell ref="N2:O2"/>
    <mergeCell ref="A1:L1"/>
  </mergeCells>
  <dataValidations count="49">
    <dataValidation type="list" allowBlank="1" showInputMessage="1" showErrorMessage="1" sqref="F3:F48">
      <formula1>$N$10:$N$17</formula1>
    </dataValidation>
    <dataValidation type="list" allowBlank="1" showInputMessage="1" showErrorMessage="1" sqref="E3:E48">
      <formula1>$V$3:$V$9</formula1>
    </dataValidation>
    <dataValidation type="list" allowBlank="1" showInputMessage="1" showErrorMessage="1" sqref="K3:K48">
      <formula1>$X$3:$X$12</formula1>
    </dataValidation>
    <dataValidation type="list" allowBlank="1" showInputMessage="1" showErrorMessage="1" sqref="J3">
      <formula1>$Y$3:$Y13</formula1>
    </dataValidation>
    <dataValidation type="list" allowBlank="1" showInputMessage="1" showErrorMessage="1" sqref="J4">
      <formula1>$Y$3:$Y13</formula1>
    </dataValidation>
    <dataValidation type="list" allowBlank="1" showInputMessage="1" showErrorMessage="1" sqref="J5">
      <formula1>$Y$3:$Y13</formula1>
    </dataValidation>
    <dataValidation type="list" allowBlank="1" showInputMessage="1" showErrorMessage="1" sqref="J6">
      <formula1>$Y$3:$Y13</formula1>
    </dataValidation>
    <dataValidation type="list" allowBlank="1" showInputMessage="1" showErrorMessage="1" sqref="J7">
      <formula1>$Y$3:$Y13</formula1>
    </dataValidation>
    <dataValidation type="list" allowBlank="1" showInputMessage="1" showErrorMessage="1" sqref="J8">
      <formula1>$Y$3:$Y13</formula1>
    </dataValidation>
    <dataValidation type="list" allowBlank="1" showInputMessage="1" showErrorMessage="1" sqref="J9">
      <formula1>$Y$3:$Y13</formula1>
    </dataValidation>
    <dataValidation type="list" allowBlank="1" showInputMessage="1" showErrorMessage="1" sqref="J10">
      <formula1>$Y$3:$Y13</formula1>
    </dataValidation>
    <dataValidation type="list" allowBlank="1" showInputMessage="1" showErrorMessage="1" sqref="J11">
      <formula1>$Y$3:$Y13</formula1>
    </dataValidation>
    <dataValidation type="list" allowBlank="1" showInputMessage="1" showErrorMessage="1" sqref="J12">
      <formula1>$Y$3:$Y13</formula1>
    </dataValidation>
    <dataValidation type="list" allowBlank="1" showInputMessage="1" showErrorMessage="1" sqref="J13">
      <formula1>$Y$3:$Y13</formula1>
    </dataValidation>
    <dataValidation type="list" allowBlank="1" showInputMessage="1" showErrorMessage="1" sqref="J14">
      <formula1>$Y$3:$Y13</formula1>
    </dataValidation>
    <dataValidation type="list" allowBlank="1" showInputMessage="1" showErrorMessage="1" sqref="J15">
      <formula1>$Y$3:$Y13</formula1>
    </dataValidation>
    <dataValidation type="list" allowBlank="1" showInputMessage="1" showErrorMessage="1" sqref="J16">
      <formula1>$Y$3:$Y13</formula1>
    </dataValidation>
    <dataValidation type="list" allowBlank="1" showInputMessage="1" showErrorMessage="1" sqref="J17">
      <formula1>$Y$3:$Y13</formula1>
    </dataValidation>
    <dataValidation type="list" allowBlank="1" showInputMessage="1" showErrorMessage="1" sqref="J18">
      <formula1>$Y$3:$Y13</formula1>
    </dataValidation>
    <dataValidation type="list" allowBlank="1" showInputMessage="1" showErrorMessage="1" sqref="J19">
      <formula1>$Y$3:$Y13</formula1>
    </dataValidation>
    <dataValidation type="list" allowBlank="1" showInputMessage="1" showErrorMessage="1" sqref="J20">
      <formula1>$Y$3:$Y13</formula1>
    </dataValidation>
    <dataValidation type="list" allowBlank="1" showInputMessage="1" showErrorMessage="1" sqref="J21">
      <formula1>$Y$3:$Y13</formula1>
    </dataValidation>
    <dataValidation type="list" allowBlank="1" showInputMessage="1" showErrorMessage="1" sqref="J22">
      <formula1>$Y$3:$Y13</formula1>
    </dataValidation>
    <dataValidation type="list" allowBlank="1" showInputMessage="1" showErrorMessage="1" sqref="J23">
      <formula1>$Y$3:$Y13</formula1>
    </dataValidation>
    <dataValidation type="list" allowBlank="1" showInputMessage="1" showErrorMessage="1" sqref="J24">
      <formula1>$Y$3:$Y13</formula1>
    </dataValidation>
    <dataValidation type="list" allowBlank="1" showInputMessage="1" showErrorMessage="1" sqref="J25">
      <formula1>$Y$3:$Y13</formula1>
    </dataValidation>
    <dataValidation type="list" allowBlank="1" showInputMessage="1" showErrorMessage="1" sqref="J26">
      <formula1>$Y$3:$Y13</formula1>
    </dataValidation>
    <dataValidation type="list" allowBlank="1" showInputMessage="1" showErrorMessage="1" sqref="J27">
      <formula1>$Y$3:$Y13</formula1>
    </dataValidation>
    <dataValidation type="list" allowBlank="1" showInputMessage="1" showErrorMessage="1" sqref="J28">
      <formula1>$Y$3:$Y13</formula1>
    </dataValidation>
    <dataValidation type="list" allowBlank="1" showInputMessage="1" showErrorMessage="1" sqref="J29">
      <formula1>$Y$3:$Y13</formula1>
    </dataValidation>
    <dataValidation type="list" allowBlank="1" showInputMessage="1" showErrorMessage="1" sqref="J30">
      <formula1>$Y$3:$Y13</formula1>
    </dataValidation>
    <dataValidation type="list" allowBlank="1" showInputMessage="1" showErrorMessage="1" sqref="J31">
      <formula1>$Y$3:$Y13</formula1>
    </dataValidation>
    <dataValidation type="list" allowBlank="1" showInputMessage="1" showErrorMessage="1" sqref="J32">
      <formula1>$Y$3:$Y13</formula1>
    </dataValidation>
    <dataValidation type="list" allowBlank="1" showInputMessage="1" showErrorMessage="1" sqref="J33">
      <formula1>$Y$3:$Y13</formula1>
    </dataValidation>
    <dataValidation type="list" allowBlank="1" showInputMessage="1" showErrorMessage="1" sqref="J34">
      <formula1>$Y$3:$Y13</formula1>
    </dataValidation>
    <dataValidation type="list" allowBlank="1" showInputMessage="1" showErrorMessage="1" sqref="J35">
      <formula1>$Y$3:$Y13</formula1>
    </dataValidation>
    <dataValidation type="list" allowBlank="1" showInputMessage="1" showErrorMessage="1" sqref="J36">
      <formula1>$Y$3:$Y13</formula1>
    </dataValidation>
    <dataValidation type="list" allowBlank="1" showInputMessage="1" showErrorMessage="1" sqref="J37">
      <formula1>$Y$3:$Y13</formula1>
    </dataValidation>
    <dataValidation type="list" allowBlank="1" showInputMessage="1" showErrorMessage="1" sqref="J38">
      <formula1>$Y$3:$Y13</formula1>
    </dataValidation>
    <dataValidation type="list" allowBlank="1" showInputMessage="1" showErrorMessage="1" sqref="J39">
      <formula1>$Y$3:$Y13</formula1>
    </dataValidation>
    <dataValidation type="list" allowBlank="1" showInputMessage="1" showErrorMessage="1" sqref="J40">
      <formula1>$Y$3:$Y13</formula1>
    </dataValidation>
    <dataValidation type="list" allowBlank="1" showInputMessage="1" showErrorMessage="1" sqref="J41">
      <formula1>$Y$3:$Y13</formula1>
    </dataValidation>
    <dataValidation type="list" allowBlank="1" showInputMessage="1" showErrorMessage="1" sqref="J42">
      <formula1>$Y$3:$Y13</formula1>
    </dataValidation>
    <dataValidation type="list" allowBlank="1" showInputMessage="1" showErrorMessage="1" sqref="J43">
      <formula1>$Y$3:$Y13</formula1>
    </dataValidation>
    <dataValidation type="list" allowBlank="1" showInputMessage="1" showErrorMessage="1" sqref="J44">
      <formula1>$Y$3:$Y13</formula1>
    </dataValidation>
    <dataValidation type="list" allowBlank="1" showInputMessage="1" showErrorMessage="1" sqref="J45">
      <formula1>$Y$3:$Y13</formula1>
    </dataValidation>
    <dataValidation type="list" allowBlank="1" showInputMessage="1" showErrorMessage="1" sqref="J46">
      <formula1>$Y$3:$Y13</formula1>
    </dataValidation>
    <dataValidation type="list" allowBlank="1" showInputMessage="1" showErrorMessage="1" sqref="J47">
      <formula1>$Y$3:$Y13</formula1>
    </dataValidation>
    <dataValidation type="list" allowBlank="1" showInputMessage="1" showErrorMessage="1" sqref="J48">
      <formula1>$Y$3:$Y13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Jaideep</dc:creator>
  <cp:lastModifiedBy>vivek</cp:lastModifiedBy>
  <dcterms:created xsi:type="dcterms:W3CDTF">2017-11-07T16:23:18Z</dcterms:created>
  <dcterms:modified xsi:type="dcterms:W3CDTF">2019-06-25T08:51:40Z</dcterms:modified>
</cp:coreProperties>
</file>